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externalReferences>
    <externalReference r:id="rId6"/>
  </externalReferences>
  <definedNames>
    <definedName name="_xlnm.Print_Area" localSheetId="0">'סך התשלומים ששולמו בגין כל סוג'!$F$1:$I$30</definedName>
    <definedName name="_xlnm.Print_Area" localSheetId="1">'פרוט עמלות והוצאות לתקופה '!$A$1:$E$50</definedName>
    <definedName name="_xlnm.Print_Area" localSheetId="2">'פרוט עמלות ניהול חיצוני לתקופה'!$A$1:$H$56</definedName>
  </definedNames>
  <calcPr fullCalcOnLoad="1"/>
</workbook>
</file>

<file path=xl/sharedStrings.xml><?xml version="1.0" encoding="utf-8"?>
<sst xmlns="http://schemas.openxmlformats.org/spreadsheetml/2006/main" count="243" uniqueCount="98">
  <si>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</si>
  <si>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</si>
  <si>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</si>
  <si>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</si>
  <si>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</si>
  <si>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</si>
  <si>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</si>
  <si>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</si>
  <si>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</si>
  <si>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</si>
  <si>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</si>
  <si>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</si>
  <si>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</si>
  <si>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</si>
  <si>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</si>
  <si>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</si>
  <si>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</si>
  <si>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</si>
  <si>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</si>
  <si>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</si>
  <si>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</si>
  <si>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</si>
  <si>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</si>
  <si>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</si>
  <si>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</si>
  <si>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</si>
  <si>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</si>
  <si>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</si>
  <si>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</si>
  <si>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</si>
  <si>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</si>
  <si>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</si>
  <si>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</si>
  <si>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</si>
  <si>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</si>
  <si>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</si>
  <si>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</si>
  <si>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</si>
  <si>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</si>
  <si>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</si>
  <si>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</si>
  <si>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</si>
  <si>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</si>
  <si>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</si>
  <si>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</si>
  <si>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</si>
  <si>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</si>
  <si>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</si>
  <si>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</si>
  <si>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</si>
  <si>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</si>
  <si>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</si>
  <si>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</si>
  <si>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</si>
  <si>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</si>
  <si>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</si>
  <si>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</si>
  <si>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</si>
  <si>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</si>
  <si>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</si>
  <si>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</si>
  <si>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</si>
  <si>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</si>
  <si>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</si>
  <si>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</si>
  <si>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</si>
  <si>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</si>
  <si>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</si>
  <si>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</si>
  <si>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</si>
  <si>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</si>
  <si>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</si>
  <si>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</si>
  <si>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</si>
  <si>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</si>
  <si>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</si>
  <si>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קסם</t>
  </si>
  <si>
    <t>Consumer</t>
  </si>
  <si>
    <t>Health Care Select Sector SP</t>
  </si>
  <si>
    <t>ROBECO CAPITAL GROWTH FUNDS</t>
  </si>
  <si>
    <t>INVESCO ZODIAC FUNDS - INVESCO</t>
  </si>
  <si>
    <t>UBAM - GLOBAL HIGH YIELD SOLUT</t>
  </si>
  <si>
    <t>AVIVA INVESTORS SICAV - GLOBAL</t>
  </si>
  <si>
    <t>DIAMONDS</t>
  </si>
  <si>
    <t xml:space="preserve">Powershares </t>
  </si>
  <si>
    <t>EMERGING GLOBAL SHARES</t>
  </si>
  <si>
    <t>Financial Select Sector SPDR</t>
  </si>
  <si>
    <t xml:space="preserve">Technology Select Sector </t>
  </si>
  <si>
    <t>תכלית</t>
  </si>
  <si>
    <t>הראל</t>
  </si>
  <si>
    <t>פסגות</t>
  </si>
  <si>
    <t xml:space="preserve">קופה 130 שובל- סך התשלומים ששולמו בגין כל סוג של הוצאה ישירה למחצית המסתיימת ביום: 30/6/2016 </t>
  </si>
  <si>
    <t>ISHARES</t>
  </si>
  <si>
    <t>GLOBAL X</t>
  </si>
  <si>
    <t xml:space="preserve">שובל מצרפי- סך התשלומים ששולמו בגין כל סוג של הוצאה ישירה למחצית המסתיימת ביום: 30/6/2016 </t>
  </si>
  <si>
    <t xml:space="preserve">קופה 9806 שובל 50-60- סך התשלומים ששולמו בגין כל סוג של הוצאה ישירה למחצית המסתיימת ביום: 30/6/2016 </t>
  </si>
  <si>
    <t xml:space="preserve">קופה 9805 שובל עד 50- סך התשלומים ששולמו בגין כל סוג של הוצאה ישירה למחצית המסתיימת ביום: 30/6/2016 </t>
  </si>
  <si>
    <t xml:space="preserve">קופה 9807 שובל גיל 60 ומעלה- סך התשלומים ששולמו בגין כל סוג של הוצאה ישירה למחצית המסתיימת ביום: 30/6/2016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</si>
</sst>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43" fontId="0" fillId="0" borderId="0" xfId="35" applyFont="1" applyFill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497;&#1492;&#1489;\&#1492;&#1493;&#1510;&#1488;&#1493;&#1514;%20&#1497;&#1513;&#1497;&#1512;&#1493;&#1514;\2016\H1.2016\&#1491;&#1493;&#1495;&#1493;&#1514;%20&#1492;&#1493;&#1510;&#1488;&#1493;&#1514;%20&#1497;&#1513;&#1497;&#1512;&#1493;&#1514;\&#1513;&#1493;&#1489;&#1500;%2060%20&#1493;&#1502;&#1506;&#1500;&#1492;%201594\&#1492;&#1493;&#1510;&#1488;&#1493;&#1514;%20&#1497;&#1513;&#1497;&#1512;&#1493;&#1514;%20&#1513;&#1493;&#1489;&#1500;%2060%20&#1493;&#1502;&#1506;&#1500;&#1492;%201-6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rightToLeft="1" tabSelected="1" zoomScalePageLayoutView="0" workbookViewId="0" topLeftCell="A1">
      <selection activeCell="P30" sqref="A30:P32"/>
    </sheetView>
  </sheetViews>
  <sheetFormatPr defaultColWidth="9.140625" defaultRowHeight="12.75"/>
  <cols>
    <col min="1" max="1" width="25.57421875" style="0" customWidth="1"/>
    <col min="2" max="2" width="59.421875" style="0" customWidth="1"/>
    <col min="3" max="3" width="33.7109375" style="3" customWidth="1"/>
    <col min="4" max="4" width="11.421875" style="3" customWidth="1"/>
    <col min="5" max="5" width="25.57421875" style="0" customWidth="1"/>
    <col min="6" max="6" width="59.421875" style="0" customWidth="1"/>
    <col min="7" max="7" width="33.7109375" style="3" customWidth="1"/>
    <col min="8" max="8" width="25.57421875" style="0" customWidth="1"/>
    <col min="9" max="9" width="66.00390625" style="0" customWidth="1"/>
    <col min="10" max="10" width="33.7109375" style="3" customWidth="1"/>
    <col min="12" max="12" width="25.57421875" style="0" customWidth="1"/>
    <col min="13" max="13" width="66.00390625" style="0" customWidth="1"/>
    <col min="14" max="14" width="33.7109375" style="3" customWidth="1"/>
    <col min="16" max="16" width="25.57421875" style="0" customWidth="1"/>
    <col min="17" max="17" width="66.00390625" style="0" customWidth="1"/>
    <col min="18" max="18" width="33.7109375" style="3" customWidth="1"/>
  </cols>
  <sheetData>
    <row r="1" spans="1:18" ht="12.75">
      <c r="A1" s="1" t="s">
        <v>94</v>
      </c>
      <c r="B1" s="26"/>
      <c r="C1" s="26" t="s">
        <v>74</v>
      </c>
      <c r="D1" s="26"/>
      <c r="E1" s="1" t="s">
        <v>91</v>
      </c>
      <c r="F1" s="26"/>
      <c r="G1" s="26" t="s">
        <v>74</v>
      </c>
      <c r="H1" s="1" t="s">
        <v>95</v>
      </c>
      <c r="I1" s="26"/>
      <c r="J1" s="39"/>
      <c r="L1" s="1" t="s">
        <v>96</v>
      </c>
      <c r="M1" s="26"/>
      <c r="N1" s="26" t="s">
        <v>74</v>
      </c>
      <c r="P1" s="1" t="s">
        <v>97</v>
      </c>
      <c r="Q1" s="26"/>
      <c r="R1" s="26" t="s">
        <v>74</v>
      </c>
    </row>
    <row r="2" spans="1:18" ht="25.5" customHeight="1">
      <c r="A2" s="3"/>
      <c r="B2" s="3"/>
      <c r="C2" s="4" t="s">
        <v>0</v>
      </c>
      <c r="D2" s="4"/>
      <c r="E2" s="3"/>
      <c r="F2" s="3"/>
      <c r="G2" s="4" t="s">
        <v>0</v>
      </c>
      <c r="H2" s="3"/>
      <c r="I2" s="3"/>
      <c r="J2" s="4" t="s">
        <v>0</v>
      </c>
      <c r="L2" s="3"/>
      <c r="M2" s="3"/>
      <c r="N2" s="4" t="s">
        <v>0</v>
      </c>
      <c r="P2" s="3"/>
      <c r="Q2" s="3"/>
      <c r="R2" s="4" t="s">
        <v>0</v>
      </c>
    </row>
    <row r="3" spans="1:18" ht="12.75">
      <c r="A3" s="4"/>
      <c r="B3" s="23" t="s">
        <v>22</v>
      </c>
      <c r="C3" s="17">
        <f>SUM(C4:C5)</f>
        <v>14.072000000000001</v>
      </c>
      <c r="D3" s="17"/>
      <c r="E3" s="4"/>
      <c r="F3" s="23" t="s">
        <v>22</v>
      </c>
      <c r="G3" s="17">
        <v>13.442</v>
      </c>
      <c r="H3" s="4"/>
      <c r="I3" s="23" t="s">
        <v>22</v>
      </c>
      <c r="J3" s="17">
        <f>SUM(J4:J5)</f>
        <v>0.16</v>
      </c>
      <c r="L3" s="4"/>
      <c r="M3" s="23" t="s">
        <v>22</v>
      </c>
      <c r="N3" s="17">
        <f>SUM(N4:N5)</f>
        <v>0.01</v>
      </c>
      <c r="P3" s="4"/>
      <c r="Q3" s="23" t="s">
        <v>22</v>
      </c>
      <c r="R3" s="17">
        <f>SUM(R4:R5)</f>
        <v>0.46</v>
      </c>
    </row>
    <row r="4" spans="1:18" ht="12.75">
      <c r="A4" s="4"/>
      <c r="B4" s="24" t="s">
        <v>28</v>
      </c>
      <c r="C4" s="17">
        <f>G4+J4+N4+R4</f>
        <v>0</v>
      </c>
      <c r="D4" s="17"/>
      <c r="E4" s="4"/>
      <c r="F4" s="24" t="s">
        <v>28</v>
      </c>
      <c r="G4" s="17">
        <v>0</v>
      </c>
      <c r="H4" s="4"/>
      <c r="I4" s="24" t="s">
        <v>28</v>
      </c>
      <c r="J4" s="17">
        <v>0</v>
      </c>
      <c r="L4" s="4"/>
      <c r="M4" s="24" t="s">
        <v>28</v>
      </c>
      <c r="N4" s="17">
        <v>0</v>
      </c>
      <c r="P4" s="4"/>
      <c r="Q4" s="24" t="s">
        <v>28</v>
      </c>
      <c r="R4" s="17">
        <v>0</v>
      </c>
    </row>
    <row r="5" spans="1:18" ht="12.75">
      <c r="A5" s="4"/>
      <c r="B5" s="24" t="s">
        <v>29</v>
      </c>
      <c r="C5" s="17">
        <f>G5+J5+N5+R5</f>
        <v>14.072000000000001</v>
      </c>
      <c r="D5" s="17"/>
      <c r="E5" s="4"/>
      <c r="F5" s="24" t="s">
        <v>29</v>
      </c>
      <c r="G5" s="17">
        <v>13.442</v>
      </c>
      <c r="H5" s="4"/>
      <c r="I5" s="24" t="s">
        <v>29</v>
      </c>
      <c r="J5" s="17">
        <v>0.16</v>
      </c>
      <c r="L5" s="4"/>
      <c r="M5" s="24" t="s">
        <v>29</v>
      </c>
      <c r="N5" s="17">
        <v>0.01</v>
      </c>
      <c r="P5" s="4"/>
      <c r="Q5" s="24" t="s">
        <v>29</v>
      </c>
      <c r="R5" s="17">
        <v>0.46</v>
      </c>
    </row>
    <row r="6" spans="1:18" ht="12.75">
      <c r="A6" s="4"/>
      <c r="B6" s="4"/>
      <c r="C6" s="17"/>
      <c r="D6" s="17"/>
      <c r="E6" s="4"/>
      <c r="F6" s="4"/>
      <c r="G6" s="17"/>
      <c r="H6" s="4"/>
      <c r="I6" s="4"/>
      <c r="J6" s="17"/>
      <c r="L6" s="4"/>
      <c r="M6" s="4"/>
      <c r="N6" s="17"/>
      <c r="P6" s="4"/>
      <c r="Q6" s="4"/>
      <c r="R6" s="17"/>
    </row>
    <row r="7" spans="1:18" ht="12.75">
      <c r="A7" s="4"/>
      <c r="B7" s="23" t="s">
        <v>23</v>
      </c>
      <c r="C7" s="17">
        <f>SUM(C8:C9)</f>
        <v>19.157999999999998</v>
      </c>
      <c r="D7" s="17"/>
      <c r="E7" s="4"/>
      <c r="F7" s="23" t="s">
        <v>23</v>
      </c>
      <c r="G7" s="17">
        <v>18.228</v>
      </c>
      <c r="H7" s="4"/>
      <c r="I7" s="23" t="s">
        <v>23</v>
      </c>
      <c r="J7" s="17">
        <f>SUM(J8:J9)</f>
        <v>0.4</v>
      </c>
      <c r="L7" s="4"/>
      <c r="M7" s="23" t="s">
        <v>23</v>
      </c>
      <c r="N7" s="17">
        <f>SUM(N8:N9)</f>
        <v>0.04</v>
      </c>
      <c r="P7" s="4"/>
      <c r="Q7" s="23" t="s">
        <v>23</v>
      </c>
      <c r="R7" s="17">
        <f>SUM(R8:R9)</f>
        <v>0.49</v>
      </c>
    </row>
    <row r="8" spans="1:18" ht="12.75">
      <c r="A8" s="4"/>
      <c r="B8" s="24" t="s">
        <v>30</v>
      </c>
      <c r="C8" s="17">
        <f>G8+J8+N8+R8</f>
        <v>0</v>
      </c>
      <c r="D8" s="17"/>
      <c r="E8" s="4"/>
      <c r="F8" s="24" t="s">
        <v>30</v>
      </c>
      <c r="G8" s="17">
        <v>0</v>
      </c>
      <c r="H8" s="4"/>
      <c r="I8" s="24" t="s">
        <v>30</v>
      </c>
      <c r="J8" s="17">
        <v>0</v>
      </c>
      <c r="L8" s="4"/>
      <c r="M8" s="24" t="s">
        <v>30</v>
      </c>
      <c r="N8" s="17">
        <v>0</v>
      </c>
      <c r="P8" s="4"/>
      <c r="Q8" s="24" t="s">
        <v>30</v>
      </c>
      <c r="R8" s="17">
        <v>0</v>
      </c>
    </row>
    <row r="9" spans="1:18" ht="12.75">
      <c r="A9" s="4"/>
      <c r="B9" s="24" t="s">
        <v>31</v>
      </c>
      <c r="C9" s="17">
        <f>G9+J9+N9+R9</f>
        <v>19.157999999999998</v>
      </c>
      <c r="D9" s="17"/>
      <c r="E9" s="4"/>
      <c r="F9" s="24" t="s">
        <v>31</v>
      </c>
      <c r="G9" s="17">
        <v>18.228</v>
      </c>
      <c r="H9" s="4"/>
      <c r="I9" s="24" t="s">
        <v>31</v>
      </c>
      <c r="J9" s="17">
        <v>0.4</v>
      </c>
      <c r="L9" s="4"/>
      <c r="M9" s="24" t="s">
        <v>31</v>
      </c>
      <c r="N9" s="17">
        <v>0.04</v>
      </c>
      <c r="P9" s="4"/>
      <c r="Q9" s="24" t="s">
        <v>31</v>
      </c>
      <c r="R9" s="17">
        <v>0.49</v>
      </c>
    </row>
    <row r="10" spans="1:18" ht="12.75">
      <c r="A10" s="4"/>
      <c r="B10" s="4"/>
      <c r="C10" s="17"/>
      <c r="D10" s="17"/>
      <c r="E10" s="4"/>
      <c r="F10" s="4"/>
      <c r="G10" s="17"/>
      <c r="H10" s="4"/>
      <c r="I10" s="4"/>
      <c r="J10" s="17"/>
      <c r="L10" s="4"/>
      <c r="M10" s="4"/>
      <c r="N10" s="17"/>
      <c r="P10" s="4"/>
      <c r="Q10" s="4"/>
      <c r="R10" s="17"/>
    </row>
    <row r="11" spans="1:18" ht="12.75">
      <c r="A11" s="4"/>
      <c r="B11" s="4"/>
      <c r="C11" s="17"/>
      <c r="D11" s="17"/>
      <c r="E11" s="4"/>
      <c r="F11" s="4"/>
      <c r="G11" s="17"/>
      <c r="H11" s="4"/>
      <c r="I11" s="4"/>
      <c r="J11" s="17"/>
      <c r="L11" s="4"/>
      <c r="M11" s="4"/>
      <c r="N11" s="17"/>
      <c r="P11" s="4"/>
      <c r="Q11" s="4"/>
      <c r="R11" s="17"/>
    </row>
    <row r="12" spans="1:18" ht="12.75">
      <c r="A12" s="4"/>
      <c r="B12" s="23" t="s">
        <v>32</v>
      </c>
      <c r="C12" s="17">
        <f>SUM(C13:C15)</f>
        <v>0</v>
      </c>
      <c r="D12" s="17"/>
      <c r="E12" s="4"/>
      <c r="F12" s="23" t="s">
        <v>32</v>
      </c>
      <c r="G12" s="17">
        <v>0</v>
      </c>
      <c r="H12" s="4"/>
      <c r="I12" s="23" t="s">
        <v>32</v>
      </c>
      <c r="J12" s="17">
        <f>SUM(J13:J15)</f>
        <v>0</v>
      </c>
      <c r="L12" s="4"/>
      <c r="M12" s="23" t="s">
        <v>32</v>
      </c>
      <c r="N12" s="17">
        <f>SUM(N13:N15)</f>
        <v>0</v>
      </c>
      <c r="P12" s="4"/>
      <c r="Q12" s="23" t="s">
        <v>32</v>
      </c>
      <c r="R12" s="17">
        <f>SUM(R13:R15)</f>
        <v>0</v>
      </c>
    </row>
    <row r="13" spans="1:18" ht="25.5">
      <c r="A13" s="4"/>
      <c r="B13" s="24" t="s">
        <v>33</v>
      </c>
      <c r="C13" s="17">
        <f>G13+J13+N13+R13</f>
        <v>0</v>
      </c>
      <c r="D13" s="17"/>
      <c r="E13" s="4"/>
      <c r="F13" s="24" t="s">
        <v>33</v>
      </c>
      <c r="G13" s="17">
        <v>0</v>
      </c>
      <c r="H13" s="4"/>
      <c r="I13" s="24" t="s">
        <v>33</v>
      </c>
      <c r="J13" s="17">
        <v>0</v>
      </c>
      <c r="L13" s="4"/>
      <c r="M13" s="24" t="s">
        <v>33</v>
      </c>
      <c r="N13" s="17">
        <v>0</v>
      </c>
      <c r="P13" s="4"/>
      <c r="Q13" s="24" t="s">
        <v>33</v>
      </c>
      <c r="R13" s="17">
        <v>0</v>
      </c>
    </row>
    <row r="14" spans="1:18" ht="12.75">
      <c r="A14" s="4"/>
      <c r="B14" s="24" t="s">
        <v>34</v>
      </c>
      <c r="C14" s="17">
        <f>G14+J14+N14+R14</f>
        <v>0</v>
      </c>
      <c r="D14" s="17"/>
      <c r="E14" s="4"/>
      <c r="F14" s="24" t="s">
        <v>34</v>
      </c>
      <c r="G14" s="17">
        <v>0</v>
      </c>
      <c r="H14" s="4"/>
      <c r="I14" s="24" t="s">
        <v>34</v>
      </c>
      <c r="J14" s="17">
        <v>0</v>
      </c>
      <c r="L14" s="4"/>
      <c r="M14" s="24" t="s">
        <v>34</v>
      </c>
      <c r="N14" s="17">
        <v>0</v>
      </c>
      <c r="P14" s="4"/>
      <c r="Q14" s="24" t="s">
        <v>34</v>
      </c>
      <c r="R14" s="17">
        <v>0</v>
      </c>
    </row>
    <row r="15" spans="1:18" ht="12.75">
      <c r="A15" s="4"/>
      <c r="B15" s="24" t="s">
        <v>35</v>
      </c>
      <c r="C15" s="17">
        <f>G15+J15+N15+R15</f>
        <v>0</v>
      </c>
      <c r="D15" s="17"/>
      <c r="E15" s="4"/>
      <c r="F15" s="24" t="s">
        <v>35</v>
      </c>
      <c r="G15" s="17">
        <v>0</v>
      </c>
      <c r="H15" s="4"/>
      <c r="I15" s="24" t="s">
        <v>35</v>
      </c>
      <c r="J15" s="17">
        <v>0</v>
      </c>
      <c r="L15" s="4"/>
      <c r="M15" s="24" t="s">
        <v>35</v>
      </c>
      <c r="N15" s="17">
        <v>0</v>
      </c>
      <c r="P15" s="4"/>
      <c r="Q15" s="24" t="s">
        <v>35</v>
      </c>
      <c r="R15" s="17">
        <v>0</v>
      </c>
    </row>
    <row r="16" spans="1:18" ht="12.75">
      <c r="A16" s="4"/>
      <c r="B16" s="22"/>
      <c r="C16" s="17"/>
      <c r="D16" s="17"/>
      <c r="E16" s="4"/>
      <c r="F16" s="22"/>
      <c r="G16" s="17"/>
      <c r="H16" s="4"/>
      <c r="I16" s="22"/>
      <c r="J16" s="17"/>
      <c r="L16" s="4"/>
      <c r="M16" s="22"/>
      <c r="N16" s="17"/>
      <c r="P16" s="4"/>
      <c r="Q16" s="22"/>
      <c r="R16" s="17"/>
    </row>
    <row r="17" spans="1:18" ht="12.75">
      <c r="A17" s="4"/>
      <c r="B17" s="23" t="s">
        <v>24</v>
      </c>
      <c r="C17" s="20">
        <f>SUM(C18:C25)</f>
        <v>-3.7598900000000093</v>
      </c>
      <c r="D17" s="20"/>
      <c r="E17" s="4"/>
      <c r="F17" s="23" t="s">
        <v>24</v>
      </c>
      <c r="G17" s="20">
        <f>SUM(G18:G25)</f>
        <v>-3.7810000000000024</v>
      </c>
      <c r="H17" s="4"/>
      <c r="I17" s="23" t="s">
        <v>24</v>
      </c>
      <c r="J17" s="17">
        <v>0.01</v>
      </c>
      <c r="L17" s="4"/>
      <c r="M17" s="23" t="s">
        <v>24</v>
      </c>
      <c r="N17" s="15">
        <f>SUM(N18:N25)</f>
        <v>0.00111</v>
      </c>
      <c r="P17" s="4"/>
      <c r="Q17" s="23" t="s">
        <v>24</v>
      </c>
      <c r="R17" s="17">
        <f>SUM(R18:R25)</f>
        <v>0.010000000000000009</v>
      </c>
    </row>
    <row r="18" spans="1:18" ht="15" customHeight="1">
      <c r="A18" s="4"/>
      <c r="B18" s="24" t="s">
        <v>36</v>
      </c>
      <c r="C18" s="17">
        <f aca="true" t="shared" si="0" ref="C18:C25">G18+J18+N18+R18</f>
        <v>0</v>
      </c>
      <c r="D18" s="17"/>
      <c r="E18" s="4"/>
      <c r="F18" s="24" t="s">
        <v>36</v>
      </c>
      <c r="G18" s="17">
        <v>0</v>
      </c>
      <c r="H18" s="4"/>
      <c r="I18" s="24" t="s">
        <v>36</v>
      </c>
      <c r="J18" s="17">
        <v>0</v>
      </c>
      <c r="L18" s="4"/>
      <c r="M18" s="24" t="s">
        <v>36</v>
      </c>
      <c r="N18" s="17">
        <v>0</v>
      </c>
      <c r="P18" s="4"/>
      <c r="Q18" s="24" t="s">
        <v>36</v>
      </c>
      <c r="R18" s="17">
        <v>0</v>
      </c>
    </row>
    <row r="19" spans="1:18" ht="14.25" customHeight="1">
      <c r="A19" s="4"/>
      <c r="B19" s="24" t="s">
        <v>37</v>
      </c>
      <c r="C19" s="17">
        <f t="shared" si="0"/>
        <v>0</v>
      </c>
      <c r="D19" s="17"/>
      <c r="E19" s="4"/>
      <c r="F19" s="24" t="s">
        <v>37</v>
      </c>
      <c r="G19" s="17">
        <v>0</v>
      </c>
      <c r="H19" s="4"/>
      <c r="I19" s="24" t="s">
        <v>37</v>
      </c>
      <c r="J19" s="17">
        <v>0</v>
      </c>
      <c r="L19" s="4"/>
      <c r="M19" s="24" t="s">
        <v>37</v>
      </c>
      <c r="N19" s="17">
        <v>0</v>
      </c>
      <c r="P19" s="4"/>
      <c r="Q19" s="24" t="s">
        <v>37</v>
      </c>
      <c r="R19" s="17">
        <v>0</v>
      </c>
    </row>
    <row r="20" spans="1:18" ht="13.5" customHeight="1">
      <c r="A20" s="4"/>
      <c r="B20" s="24" t="s">
        <v>38</v>
      </c>
      <c r="C20" s="17">
        <f t="shared" si="0"/>
        <v>0</v>
      </c>
      <c r="D20" s="17"/>
      <c r="E20" s="4"/>
      <c r="F20" s="24" t="s">
        <v>38</v>
      </c>
      <c r="G20" s="17">
        <v>0</v>
      </c>
      <c r="H20" s="4"/>
      <c r="I20" s="24" t="s">
        <v>38</v>
      </c>
      <c r="J20" s="17">
        <v>0</v>
      </c>
      <c r="L20" s="4"/>
      <c r="M20" s="24" t="s">
        <v>38</v>
      </c>
      <c r="N20" s="17">
        <v>0</v>
      </c>
      <c r="P20" s="4"/>
      <c r="Q20" s="24" t="s">
        <v>38</v>
      </c>
      <c r="R20" s="17">
        <v>0</v>
      </c>
    </row>
    <row r="21" spans="1:18" ht="12.75">
      <c r="A21" s="4"/>
      <c r="B21" s="24" t="s">
        <v>39</v>
      </c>
      <c r="C21" s="17">
        <f t="shared" si="0"/>
        <v>0</v>
      </c>
      <c r="D21" s="17"/>
      <c r="E21" s="4"/>
      <c r="F21" s="24" t="s">
        <v>39</v>
      </c>
      <c r="G21" s="17">
        <v>0</v>
      </c>
      <c r="H21" s="4"/>
      <c r="I21" s="24" t="s">
        <v>39</v>
      </c>
      <c r="J21" s="17">
        <v>0</v>
      </c>
      <c r="L21" s="4"/>
      <c r="M21" s="24" t="s">
        <v>39</v>
      </c>
      <c r="N21" s="17">
        <v>0</v>
      </c>
      <c r="P21" s="4"/>
      <c r="Q21" s="24" t="s">
        <v>39</v>
      </c>
      <c r="R21" s="17">
        <v>0</v>
      </c>
    </row>
    <row r="22" spans="1:18" ht="12.75">
      <c r="A22" s="4"/>
      <c r="B22" s="24" t="s">
        <v>40</v>
      </c>
      <c r="C22" s="17">
        <f t="shared" si="0"/>
        <v>-37.89050000000001</v>
      </c>
      <c r="D22" s="20"/>
      <c r="E22" s="4"/>
      <c r="F22" s="24" t="s">
        <v>40</v>
      </c>
      <c r="G22" s="20">
        <v>-37.81</v>
      </c>
      <c r="H22" s="4"/>
      <c r="I22" s="24" t="s">
        <v>40</v>
      </c>
      <c r="J22" s="17">
        <v>-0.02</v>
      </c>
      <c r="L22" s="4"/>
      <c r="M22" s="24" t="s">
        <v>40</v>
      </c>
      <c r="N22" s="17">
        <v>-0.0005</v>
      </c>
      <c r="P22" s="4"/>
      <c r="Q22" s="24" t="s">
        <v>40</v>
      </c>
      <c r="R22" s="17">
        <v>-0.06</v>
      </c>
    </row>
    <row r="23" spans="1:18" ht="12.75">
      <c r="A23" s="4"/>
      <c r="B23" s="24" t="s">
        <v>41</v>
      </c>
      <c r="C23" s="17">
        <f t="shared" si="0"/>
        <v>20.25061</v>
      </c>
      <c r="D23" s="20"/>
      <c r="E23" s="4"/>
      <c r="F23" s="24" t="s">
        <v>41</v>
      </c>
      <c r="G23" s="20">
        <v>20.149</v>
      </c>
      <c r="H23" s="4"/>
      <c r="I23" s="24" t="s">
        <v>41</v>
      </c>
      <c r="J23" s="17">
        <v>0.03</v>
      </c>
      <c r="L23" s="4"/>
      <c r="M23" s="24" t="s">
        <v>41</v>
      </c>
      <c r="N23" s="15">
        <f>1.61/1000</f>
        <v>0.00161</v>
      </c>
      <c r="P23" s="4"/>
      <c r="Q23" s="24" t="s">
        <v>41</v>
      </c>
      <c r="R23" s="17">
        <v>0.07</v>
      </c>
    </row>
    <row r="24" spans="1:18" ht="14.25" customHeight="1">
      <c r="A24" s="4"/>
      <c r="B24" s="24" t="s">
        <v>42</v>
      </c>
      <c r="C24" s="17">
        <f t="shared" si="0"/>
        <v>0</v>
      </c>
      <c r="D24" s="17"/>
      <c r="E24" s="4"/>
      <c r="F24" s="24" t="s">
        <v>42</v>
      </c>
      <c r="G24" s="17">
        <v>0</v>
      </c>
      <c r="H24" s="4"/>
      <c r="I24" s="24" t="s">
        <v>42</v>
      </c>
      <c r="J24" s="17">
        <v>0</v>
      </c>
      <c r="L24" s="4"/>
      <c r="M24" s="24" t="s">
        <v>42</v>
      </c>
      <c r="N24" s="17">
        <v>0</v>
      </c>
      <c r="P24" s="4"/>
      <c r="Q24" s="24" t="s">
        <v>42</v>
      </c>
      <c r="R24" s="17">
        <v>0</v>
      </c>
    </row>
    <row r="25" spans="1:18" ht="12.75">
      <c r="A25" s="4"/>
      <c r="B25" s="24" t="s">
        <v>43</v>
      </c>
      <c r="C25" s="17">
        <f t="shared" si="0"/>
        <v>13.879999999999999</v>
      </c>
      <c r="D25" s="17"/>
      <c r="E25" s="4"/>
      <c r="F25" s="24" t="s">
        <v>43</v>
      </c>
      <c r="G25" s="17">
        <v>13.879999999999999</v>
      </c>
      <c r="H25" s="4"/>
      <c r="I25" s="24" t="s">
        <v>43</v>
      </c>
      <c r="J25" s="17">
        <v>0</v>
      </c>
      <c r="L25" s="4"/>
      <c r="M25" s="24" t="s">
        <v>43</v>
      </c>
      <c r="N25" s="17">
        <v>0</v>
      </c>
      <c r="P25" s="4"/>
      <c r="Q25" s="24" t="s">
        <v>43</v>
      </c>
      <c r="R25" s="17">
        <v>0</v>
      </c>
    </row>
    <row r="26" spans="1:18" ht="12.75">
      <c r="A26" s="4"/>
      <c r="B26" s="23"/>
      <c r="C26" s="20"/>
      <c r="D26" s="20"/>
      <c r="E26" s="4"/>
      <c r="F26" s="23"/>
      <c r="G26" s="20"/>
      <c r="H26" s="4"/>
      <c r="I26" s="23"/>
      <c r="J26" s="20"/>
      <c r="L26" s="4"/>
      <c r="M26" s="23"/>
      <c r="N26" s="20"/>
      <c r="P26" s="4"/>
      <c r="Q26" s="23"/>
      <c r="R26" s="20"/>
    </row>
    <row r="27" spans="1:18" ht="12.75">
      <c r="A27" s="4"/>
      <c r="B27" s="23" t="s">
        <v>25</v>
      </c>
      <c r="C27" s="17">
        <f>SUM(C28:C29)</f>
        <v>0</v>
      </c>
      <c r="D27" s="17"/>
      <c r="E27" s="4"/>
      <c r="F27" s="23" t="s">
        <v>25</v>
      </c>
      <c r="G27" s="17">
        <v>0</v>
      </c>
      <c r="H27" s="4"/>
      <c r="I27" s="23" t="s">
        <v>25</v>
      </c>
      <c r="J27" s="17">
        <f>SUM(J28:J29)</f>
        <v>0</v>
      </c>
      <c r="L27" s="4"/>
      <c r="M27" s="23" t="s">
        <v>25</v>
      </c>
      <c r="N27" s="17">
        <f>SUM(N28:N29)</f>
        <v>0</v>
      </c>
      <c r="P27" s="4"/>
      <c r="Q27" s="23" t="s">
        <v>25</v>
      </c>
      <c r="R27" s="17">
        <f>SUM(R28:R29)</f>
        <v>0</v>
      </c>
    </row>
    <row r="28" spans="1:18" ht="12.75">
      <c r="A28" s="4"/>
      <c r="B28" s="24" t="s">
        <v>44</v>
      </c>
      <c r="C28" s="17">
        <f>G28+J28+N28+R28</f>
        <v>0</v>
      </c>
      <c r="D28" s="17"/>
      <c r="E28" s="4"/>
      <c r="F28" s="24" t="s">
        <v>44</v>
      </c>
      <c r="G28" s="17">
        <v>0</v>
      </c>
      <c r="H28" s="4"/>
      <c r="I28" s="24" t="s">
        <v>44</v>
      </c>
      <c r="J28" s="17">
        <v>0</v>
      </c>
      <c r="L28" s="4"/>
      <c r="M28" s="24" t="s">
        <v>44</v>
      </c>
      <c r="N28" s="17">
        <v>0</v>
      </c>
      <c r="P28" s="4"/>
      <c r="Q28" s="24" t="s">
        <v>44</v>
      </c>
      <c r="R28" s="17">
        <v>0</v>
      </c>
    </row>
    <row r="29" spans="1:18" ht="12.75">
      <c r="A29" s="4"/>
      <c r="B29" s="24" t="s">
        <v>45</v>
      </c>
      <c r="C29" s="17">
        <f>G29+J29+N29+R29</f>
        <v>0</v>
      </c>
      <c r="D29" s="17"/>
      <c r="E29" s="4"/>
      <c r="F29" s="24" t="s">
        <v>45</v>
      </c>
      <c r="G29" s="17">
        <v>0</v>
      </c>
      <c r="H29" s="4"/>
      <c r="I29" s="24" t="s">
        <v>45</v>
      </c>
      <c r="J29" s="17">
        <v>0</v>
      </c>
      <c r="L29" s="4"/>
      <c r="M29" s="24" t="s">
        <v>45</v>
      </c>
      <c r="N29" s="17">
        <v>0</v>
      </c>
      <c r="P29" s="4"/>
      <c r="Q29" s="24" t="s">
        <v>45</v>
      </c>
      <c r="R29" s="17">
        <v>0</v>
      </c>
    </row>
    <row r="30" spans="2:17" ht="12.75">
      <c r="B30" s="23"/>
      <c r="F30" s="23"/>
      <c r="I30" s="23"/>
      <c r="M30" s="23"/>
      <c r="Q30" s="23"/>
    </row>
    <row r="31" spans="2:18" ht="12.75">
      <c r="B31" s="23" t="s">
        <v>46</v>
      </c>
      <c r="C31" s="20">
        <f>C3+C7+C12+C17+C27</f>
        <v>29.470109999999988</v>
      </c>
      <c r="D31" s="20"/>
      <c r="F31" s="23" t="s">
        <v>46</v>
      </c>
      <c r="G31" s="20">
        <v>27.89</v>
      </c>
      <c r="I31" s="23" t="s">
        <v>46</v>
      </c>
      <c r="J31" s="20">
        <f>J3+J7+J12+J17+J27</f>
        <v>0.5700000000000001</v>
      </c>
      <c r="M31" s="23" t="s">
        <v>46</v>
      </c>
      <c r="N31" s="20">
        <f>54.61/1000</f>
        <v>0.05461</v>
      </c>
      <c r="Q31" s="23" t="s">
        <v>46</v>
      </c>
      <c r="R31" s="20">
        <f>R3+R7+R12+R17+R27</f>
        <v>0.96</v>
      </c>
    </row>
    <row r="32" spans="2:17" ht="12.75">
      <c r="B32" s="23"/>
      <c r="F32" s="23"/>
      <c r="I32" s="23"/>
      <c r="M32" s="23"/>
      <c r="Q32" s="23"/>
    </row>
    <row r="33" spans="2:17" ht="12.75">
      <c r="B33" s="23" t="s">
        <v>26</v>
      </c>
      <c r="F33" s="23" t="s">
        <v>26</v>
      </c>
      <c r="I33" s="23" t="s">
        <v>26</v>
      </c>
      <c r="M33" s="23" t="s">
        <v>26</v>
      </c>
      <c r="Q33" s="23" t="s">
        <v>26</v>
      </c>
    </row>
    <row r="34" spans="2:18" ht="25.5">
      <c r="B34" s="25" t="s">
        <v>47</v>
      </c>
      <c r="C34" s="9">
        <f>(C13+C17+C29)/C37</f>
        <v>-3.382048584924022E-05</v>
      </c>
      <c r="D34" s="9"/>
      <c r="F34" s="25" t="s">
        <v>47</v>
      </c>
      <c r="G34" s="9">
        <v>0</v>
      </c>
      <c r="I34" s="25" t="s">
        <v>47</v>
      </c>
      <c r="J34" s="9">
        <f>(J13+J17+J29)/J37</f>
        <v>0.00029959853795913474</v>
      </c>
      <c r="M34" s="25" t="s">
        <v>47</v>
      </c>
      <c r="N34" s="9">
        <v>0.001</v>
      </c>
      <c r="Q34" s="25" t="s">
        <v>47</v>
      </c>
      <c r="R34" s="9">
        <f>(R13+R17+R29)/R37</f>
        <v>4.4363800913007067E-05</v>
      </c>
    </row>
    <row r="35" spans="2:18" ht="12.75">
      <c r="B35" s="25" t="s">
        <v>27</v>
      </c>
      <c r="C35" s="9">
        <f>C31/C37</f>
        <v>0.0002650857972521935</v>
      </c>
      <c r="D35" s="9"/>
      <c r="F35" s="25" t="s">
        <v>27</v>
      </c>
      <c r="G35" s="9">
        <v>0.0003</v>
      </c>
      <c r="I35" s="25" t="s">
        <v>27</v>
      </c>
      <c r="J35" s="9">
        <f>J31/J37</f>
        <v>0.017077116663670684</v>
      </c>
      <c r="M35" s="25" t="s">
        <v>27</v>
      </c>
      <c r="N35" s="9">
        <v>0.0458</v>
      </c>
      <c r="Q35" s="25" t="s">
        <v>27</v>
      </c>
      <c r="R35" s="9">
        <v>0.0042</v>
      </c>
    </row>
    <row r="36" spans="2:17" ht="12.75">
      <c r="B36" s="23"/>
      <c r="F36" s="23"/>
      <c r="I36" s="23"/>
      <c r="M36" s="23"/>
      <c r="Q36" s="23"/>
    </row>
    <row r="37" spans="2:18" ht="12.75">
      <c r="B37" s="23" t="s">
        <v>48</v>
      </c>
      <c r="C37" s="20">
        <f>G37+J37+N37+R37</f>
        <v>111171.96887</v>
      </c>
      <c r="D37" s="30"/>
      <c r="F37" s="23" t="s">
        <v>48</v>
      </c>
      <c r="G37" s="30">
        <v>110912</v>
      </c>
      <c r="I37" s="23" t="s">
        <v>48</v>
      </c>
      <c r="J37" s="30">
        <f>33378/1000</f>
        <v>33.378</v>
      </c>
      <c r="M37" s="23" t="s">
        <v>48</v>
      </c>
      <c r="N37" s="30">
        <f>1181.87/1000</f>
        <v>1.18187</v>
      </c>
      <c r="Q37" s="23" t="s">
        <v>48</v>
      </c>
      <c r="R37" s="30">
        <f>225409/1000</f>
        <v>225.409</v>
      </c>
    </row>
    <row r="42" ht="12.75">
      <c r="R42" s="4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50" sqref="C50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3" t="s">
        <v>94</v>
      </c>
      <c r="B1" s="43"/>
      <c r="C1" s="43"/>
      <c r="D1" s="43"/>
      <c r="E1" s="43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3"/>
    </row>
    <row r="3" spans="1:6" s="3" customFormat="1" ht="12.75">
      <c r="A3" s="4"/>
      <c r="B3" s="4" t="s">
        <v>49</v>
      </c>
      <c r="D3" s="16"/>
      <c r="E3" s="16"/>
      <c r="F3" s="16"/>
    </row>
    <row r="4" spans="1:6" s="3" customFormat="1" ht="12.75">
      <c r="A4" s="4"/>
      <c r="B4" s="4" t="s">
        <v>3</v>
      </c>
      <c r="C4" s="17">
        <f>SUM(C5:C7)</f>
        <v>0</v>
      </c>
      <c r="D4" s="16"/>
      <c r="E4" s="16"/>
      <c r="F4" s="16"/>
    </row>
    <row r="5" spans="2:6" s="3" customFormat="1" ht="12.75">
      <c r="B5" s="3" t="s">
        <v>75</v>
      </c>
      <c r="C5" s="16">
        <v>0</v>
      </c>
      <c r="D5" s="16"/>
      <c r="E5" s="16"/>
      <c r="F5" s="16"/>
    </row>
    <row r="6" spans="2:6" s="3" customFormat="1" ht="12.75">
      <c r="B6" s="3" t="s">
        <v>4</v>
      </c>
      <c r="C6" s="16">
        <v>0</v>
      </c>
      <c r="D6" s="16"/>
      <c r="E6" s="16"/>
      <c r="F6" s="16"/>
    </row>
    <row r="7" spans="2:6" s="3" customFormat="1" ht="12.75">
      <c r="B7" s="3" t="s">
        <v>10</v>
      </c>
      <c r="C7" s="16">
        <v>0</v>
      </c>
      <c r="D7" s="16"/>
      <c r="E7" s="16"/>
      <c r="F7" s="16"/>
    </row>
    <row r="8" spans="1:6" s="3" customFormat="1" ht="12.75">
      <c r="A8" s="4"/>
      <c r="B8" s="4" t="s">
        <v>5</v>
      </c>
      <c r="C8" s="17">
        <f>SUM(C9:C11)</f>
        <v>14.066</v>
      </c>
      <c r="D8" s="16"/>
      <c r="E8" s="16"/>
      <c r="F8" s="16"/>
    </row>
    <row r="9" spans="1:6" s="3" customFormat="1" ht="12.75">
      <c r="A9" s="4"/>
      <c r="B9" s="3" t="s">
        <v>68</v>
      </c>
      <c r="C9" s="16">
        <f>10644/1000+140/1000+11/1000+0.41</f>
        <v>11.205</v>
      </c>
      <c r="D9" s="16"/>
      <c r="E9" s="16"/>
      <c r="F9" s="16"/>
    </row>
    <row r="10" spans="1:6" s="3" customFormat="1" ht="12.75">
      <c r="A10" s="4"/>
      <c r="B10" s="3" t="s">
        <v>69</v>
      </c>
      <c r="C10" s="16">
        <f>2798/1000+23/1000+0.04</f>
        <v>2.861</v>
      </c>
      <c r="D10" s="16"/>
      <c r="E10" s="16"/>
      <c r="F10" s="16"/>
    </row>
    <row r="11" spans="1:6" s="3" customFormat="1" ht="12.75">
      <c r="A11" s="4"/>
      <c r="B11" s="7" t="s">
        <v>10</v>
      </c>
      <c r="C11" s="16">
        <v>0</v>
      </c>
      <c r="D11" s="16"/>
      <c r="E11" s="16"/>
      <c r="F11" s="16"/>
    </row>
    <row r="12" spans="1:6" ht="12.75">
      <c r="A12" s="1"/>
      <c r="B12" s="1" t="s">
        <v>6</v>
      </c>
      <c r="C12" s="17">
        <f>C8+C4</f>
        <v>14.066</v>
      </c>
      <c r="D12" s="16"/>
      <c r="E12" s="16"/>
      <c r="F12" s="16"/>
    </row>
    <row r="13" spans="1:6" ht="12.75">
      <c r="A13" s="1"/>
      <c r="B13" s="1"/>
      <c r="C13" s="17"/>
      <c r="D13" s="16"/>
      <c r="E13" s="16"/>
      <c r="F13" s="16"/>
    </row>
    <row r="14" spans="1:6" s="3" customFormat="1" ht="12.75">
      <c r="A14" s="4"/>
      <c r="B14" s="4" t="s">
        <v>7</v>
      </c>
      <c r="C14" s="16"/>
      <c r="D14" s="16"/>
      <c r="E14" s="16"/>
      <c r="F14" s="16"/>
    </row>
    <row r="15" spans="1:6" s="3" customFormat="1" ht="12.75">
      <c r="A15" s="4"/>
      <c r="B15" s="4" t="s">
        <v>3</v>
      </c>
      <c r="C15" s="17">
        <f>SUM(C16:C18)</f>
        <v>0</v>
      </c>
      <c r="D15" s="16"/>
      <c r="E15" s="16"/>
      <c r="F15" s="16"/>
    </row>
    <row r="16" spans="2:6" s="3" customFormat="1" ht="12.75">
      <c r="B16" s="3" t="s">
        <v>8</v>
      </c>
      <c r="C16" s="16">
        <v>0</v>
      </c>
      <c r="D16" s="16"/>
      <c r="E16" s="16"/>
      <c r="F16" s="16"/>
    </row>
    <row r="17" spans="2:6" s="3" customFormat="1" ht="12.75">
      <c r="B17" s="3" t="s">
        <v>9</v>
      </c>
      <c r="C17" s="16">
        <v>0</v>
      </c>
      <c r="D17" s="16"/>
      <c r="E17" s="16"/>
      <c r="F17" s="16"/>
    </row>
    <row r="18" spans="2:6" s="3" customFormat="1" ht="12.75">
      <c r="B18" s="3" t="s">
        <v>10</v>
      </c>
      <c r="C18" s="16">
        <v>0</v>
      </c>
      <c r="D18" s="16"/>
      <c r="E18" s="16"/>
      <c r="F18" s="16"/>
    </row>
    <row r="19" spans="1:6" s="3" customFormat="1" ht="12.75">
      <c r="A19" s="4"/>
      <c r="B19" s="4" t="s">
        <v>5</v>
      </c>
      <c r="C19" s="17">
        <f>SUM(C20:C22)</f>
        <v>19.157999999999998</v>
      </c>
      <c r="D19" s="16"/>
      <c r="E19" s="16"/>
      <c r="F19" s="16"/>
    </row>
    <row r="20" spans="2:6" ht="12.75">
      <c r="B20" s="3" t="s">
        <v>68</v>
      </c>
      <c r="C20" s="16">
        <f>(9324+8904)/1000+0.4+0.04+0.49</f>
        <v>19.157999999999998</v>
      </c>
      <c r="D20" s="16"/>
      <c r="E20" s="16"/>
      <c r="F20" s="16"/>
    </row>
    <row r="21" spans="2:6" s="3" customFormat="1" ht="12.75">
      <c r="B21" s="3" t="s">
        <v>9</v>
      </c>
      <c r="C21" s="16">
        <v>0</v>
      </c>
      <c r="D21" s="16"/>
      <c r="E21" s="16"/>
      <c r="F21" s="16"/>
    </row>
    <row r="22" spans="2:6" s="3" customFormat="1" ht="12.75">
      <c r="B22" s="3" t="s">
        <v>10</v>
      </c>
      <c r="C22" s="16">
        <v>0</v>
      </c>
      <c r="D22" s="16"/>
      <c r="E22" s="16"/>
      <c r="F22" s="16"/>
    </row>
    <row r="23" spans="1:6" s="3" customFormat="1" ht="12.75">
      <c r="A23" s="4"/>
      <c r="B23" s="4" t="s">
        <v>11</v>
      </c>
      <c r="C23" s="17">
        <f>C19+C15</f>
        <v>19.157999999999998</v>
      </c>
      <c r="D23" s="16"/>
      <c r="E23" s="16"/>
      <c r="F23" s="16"/>
    </row>
    <row r="24" spans="1:6" s="3" customFormat="1" ht="12.75">
      <c r="A24" s="4"/>
      <c r="B24" s="4"/>
      <c r="C24" s="17"/>
      <c r="D24" s="16"/>
      <c r="E24" s="16"/>
      <c r="F24" s="16"/>
    </row>
    <row r="25" spans="1:6" ht="12.75">
      <c r="A25" s="1"/>
      <c r="B25" s="1" t="s">
        <v>12</v>
      </c>
      <c r="C25" s="16"/>
      <c r="D25" s="16"/>
      <c r="E25" s="16"/>
      <c r="F25" s="16"/>
    </row>
    <row r="26" spans="1:6" ht="12.75">
      <c r="A26" s="1"/>
      <c r="B26" s="7" t="s">
        <v>51</v>
      </c>
      <c r="C26" s="16">
        <v>0</v>
      </c>
      <c r="D26" s="16"/>
      <c r="E26" s="16"/>
      <c r="F26" s="16"/>
    </row>
    <row r="27" spans="2:6" ht="12.75">
      <c r="B27" s="7" t="s">
        <v>52</v>
      </c>
      <c r="C27" s="18">
        <v>0</v>
      </c>
      <c r="D27" s="16"/>
      <c r="E27" s="16"/>
      <c r="F27" s="16"/>
    </row>
    <row r="28" spans="2:6" ht="12.75">
      <c r="B28" s="12" t="s">
        <v>10</v>
      </c>
      <c r="C28" s="19">
        <v>0</v>
      </c>
      <c r="D28" s="16"/>
      <c r="E28" s="16"/>
      <c r="F28" s="16"/>
    </row>
    <row r="29" spans="1:6" ht="12.75">
      <c r="A29" s="1"/>
      <c r="B29" s="1" t="s">
        <v>50</v>
      </c>
      <c r="C29" s="17">
        <f>SUM(C26:C28)</f>
        <v>0</v>
      </c>
      <c r="D29" s="16"/>
      <c r="E29" s="16"/>
      <c r="F29" s="16"/>
    </row>
    <row r="30" spans="1:6" ht="12.75">
      <c r="A30" s="1"/>
      <c r="B30" s="1"/>
      <c r="C30" s="17"/>
      <c r="D30" s="16"/>
      <c r="E30" s="16"/>
      <c r="F30" s="16"/>
    </row>
    <row r="31" spans="1:6" s="3" customFormat="1" ht="12.75">
      <c r="A31" s="4"/>
      <c r="B31" s="4" t="s">
        <v>54</v>
      </c>
      <c r="C31" s="16"/>
      <c r="D31" s="16"/>
      <c r="E31" s="16"/>
      <c r="F31" s="16"/>
    </row>
    <row r="32" spans="2:6" s="3" customFormat="1" ht="12.75">
      <c r="B32" s="7" t="s">
        <v>51</v>
      </c>
      <c r="C32" s="16">
        <v>0</v>
      </c>
      <c r="D32" s="16"/>
      <c r="E32" s="16"/>
      <c r="F32" s="16"/>
    </row>
    <row r="33" spans="2:6" s="3" customFormat="1" ht="12.75">
      <c r="B33" s="7" t="s">
        <v>52</v>
      </c>
      <c r="C33" s="16">
        <v>0</v>
      </c>
      <c r="D33" s="16"/>
      <c r="E33" s="16"/>
      <c r="F33" s="16"/>
    </row>
    <row r="34" spans="2:6" s="3" customFormat="1" ht="12.75">
      <c r="B34" s="3" t="s">
        <v>10</v>
      </c>
      <c r="C34" s="16">
        <v>0</v>
      </c>
      <c r="D34" s="16"/>
      <c r="E34" s="16"/>
      <c r="F34" s="16"/>
    </row>
    <row r="35" spans="1:6" ht="12.75">
      <c r="A35" s="1"/>
      <c r="B35" s="1" t="s">
        <v>53</v>
      </c>
      <c r="C35" s="17">
        <f>SUM(C32:C34)</f>
        <v>0</v>
      </c>
      <c r="D35" s="16"/>
      <c r="E35" s="16"/>
      <c r="F35" s="16"/>
    </row>
    <row r="36" spans="1:6" ht="12.75">
      <c r="A36" s="1"/>
      <c r="B36" s="1"/>
      <c r="C36" s="17"/>
      <c r="D36" s="16"/>
      <c r="E36" s="16"/>
      <c r="F36" s="16"/>
    </row>
    <row r="37" spans="1:6" ht="12.75">
      <c r="A37" s="1"/>
      <c r="B37" s="4" t="s">
        <v>55</v>
      </c>
      <c r="C37" s="17"/>
      <c r="D37" s="16"/>
      <c r="E37" s="16"/>
      <c r="F37" s="16"/>
    </row>
    <row r="38" spans="1:6" ht="12.75">
      <c r="A38" s="1"/>
      <c r="B38" s="7" t="s">
        <v>51</v>
      </c>
      <c r="C38" s="18">
        <v>0</v>
      </c>
      <c r="D38" s="16"/>
      <c r="E38" s="16"/>
      <c r="F38" s="16"/>
    </row>
    <row r="39" spans="1:6" ht="12.75">
      <c r="A39" s="1"/>
      <c r="B39" s="7" t="s">
        <v>52</v>
      </c>
      <c r="C39" s="18">
        <v>0</v>
      </c>
      <c r="D39" s="16"/>
      <c r="E39" s="16"/>
      <c r="F39" s="16"/>
    </row>
    <row r="40" spans="1:6" ht="12.75">
      <c r="A40" s="1"/>
      <c r="B40" s="3" t="s">
        <v>10</v>
      </c>
      <c r="C40" s="18">
        <v>0</v>
      </c>
      <c r="D40" s="16"/>
      <c r="E40" s="16"/>
      <c r="F40" s="16"/>
    </row>
    <row r="41" spans="1:6" ht="12.75">
      <c r="A41" s="1"/>
      <c r="B41" s="1" t="s">
        <v>56</v>
      </c>
      <c r="C41" s="17">
        <f>SUM(C38:C40)</f>
        <v>0</v>
      </c>
      <c r="D41" s="16"/>
      <c r="E41" s="16"/>
      <c r="F41" s="16"/>
    </row>
    <row r="42" spans="1:6" ht="12.75">
      <c r="A42" s="1"/>
      <c r="B42" s="1"/>
      <c r="C42" s="17"/>
      <c r="D42" s="16"/>
      <c r="E42" s="16"/>
      <c r="F42" s="16"/>
    </row>
    <row r="43" spans="1:6" ht="12.75">
      <c r="A43" s="1"/>
      <c r="B43" s="7" t="s">
        <v>51</v>
      </c>
      <c r="C43" s="18">
        <v>0</v>
      </c>
      <c r="D43" s="16"/>
      <c r="E43" s="16"/>
      <c r="F43" s="16"/>
    </row>
    <row r="44" spans="1:6" ht="12.75">
      <c r="A44" s="1"/>
      <c r="B44" s="7" t="s">
        <v>52</v>
      </c>
      <c r="C44" s="18">
        <v>0</v>
      </c>
      <c r="D44" s="16"/>
      <c r="E44" s="16"/>
      <c r="F44" s="16"/>
    </row>
    <row r="45" spans="1:6" ht="12.75">
      <c r="A45" s="1"/>
      <c r="B45" s="3" t="s">
        <v>10</v>
      </c>
      <c r="C45" s="18">
        <v>0</v>
      </c>
      <c r="D45" s="16"/>
      <c r="E45" s="16"/>
      <c r="F45" s="16"/>
    </row>
    <row r="46" spans="1:6" ht="12.75">
      <c r="A46" s="1"/>
      <c r="B46" s="1" t="s">
        <v>57</v>
      </c>
      <c r="C46" s="17">
        <f>SUM(C43:C45)</f>
        <v>0</v>
      </c>
      <c r="D46" s="16"/>
      <c r="E46" s="16"/>
      <c r="F46" s="16"/>
    </row>
    <row r="47" spans="1:6" ht="12.75">
      <c r="A47" s="1"/>
      <c r="B47" s="1"/>
      <c r="C47" s="17"/>
      <c r="D47" s="16"/>
      <c r="E47" s="16"/>
      <c r="F47" s="16"/>
    </row>
    <row r="48" spans="1:6" s="3" customFormat="1" ht="12.75">
      <c r="A48" s="4"/>
      <c r="B48" s="4" t="s">
        <v>58</v>
      </c>
      <c r="C48" s="17">
        <f>C12+C23+C29+C35+C41+C46</f>
        <v>33.224</v>
      </c>
      <c r="D48" s="16"/>
      <c r="E48" s="16"/>
      <c r="F48" s="16"/>
    </row>
    <row r="49" spans="1:6" s="3" customFormat="1" ht="12.75">
      <c r="A49" s="4"/>
      <c r="B49" s="4" t="s">
        <v>59</v>
      </c>
      <c r="C49" s="20">
        <f>'סך התשלומים ששולמו בגין כל סוג'!C37</f>
        <v>111171.96887</v>
      </c>
      <c r="D49" s="16"/>
      <c r="E49" s="16"/>
      <c r="F49" s="16"/>
    </row>
    <row r="50" spans="2:6" ht="12.75">
      <c r="B50" s="4"/>
      <c r="C50" s="4" t="s">
        <v>15</v>
      </c>
      <c r="D50" s="16"/>
      <c r="E50" s="16"/>
      <c r="F50" s="16"/>
    </row>
    <row r="51" spans="3:6" ht="12.75">
      <c r="C51" s="14"/>
      <c r="D51" s="16"/>
      <c r="E51" s="16"/>
      <c r="F51" s="16"/>
    </row>
    <row r="52" spans="4:6" ht="12.75">
      <c r="D52" s="16"/>
      <c r="E52" s="16"/>
      <c r="F52" s="16"/>
    </row>
    <row r="53" spans="3:6" ht="12.75">
      <c r="C53" s="3"/>
      <c r="D53" s="16"/>
      <c r="E53" s="16"/>
      <c r="F53" s="1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zoomScalePageLayoutView="0" workbookViewId="0" topLeftCell="A16">
      <selection activeCell="C35" sqref="C3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3" t="s">
        <v>94</v>
      </c>
      <c r="B1" s="43"/>
      <c r="C1" s="43"/>
      <c r="D1" s="43"/>
      <c r="E1" s="43"/>
      <c r="F1" s="11"/>
      <c r="G1" s="11"/>
      <c r="H1" s="11"/>
      <c r="I1" s="11"/>
      <c r="J1" s="11"/>
      <c r="K1" s="11"/>
      <c r="L1" s="11"/>
    </row>
    <row r="2" spans="3:6" s="3" customFormat="1" ht="49.5" customHeight="1">
      <c r="C2" s="4" t="s">
        <v>0</v>
      </c>
      <c r="D2" s="4"/>
      <c r="E2" s="13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6">
        <v>0</v>
      </c>
      <c r="D4" s="2"/>
      <c r="E4" s="21"/>
    </row>
    <row r="5" spans="2:5" s="3" customFormat="1" ht="12" customHeight="1">
      <c r="B5" s="7" t="s">
        <v>52</v>
      </c>
      <c r="C5" s="16">
        <v>0</v>
      </c>
      <c r="D5" s="2"/>
      <c r="E5" s="21"/>
    </row>
    <row r="6" spans="2:5" s="3" customFormat="1" ht="12" customHeight="1">
      <c r="B6" s="12" t="s">
        <v>10</v>
      </c>
      <c r="C6" s="16">
        <v>0</v>
      </c>
      <c r="D6" s="2"/>
      <c r="E6" s="21"/>
    </row>
    <row r="7" spans="1:5" ht="12.75">
      <c r="A7" s="1"/>
      <c r="B7" s="1" t="s">
        <v>1</v>
      </c>
      <c r="C7" s="17">
        <f>SUM(C4:C6)</f>
        <v>0</v>
      </c>
      <c r="D7" s="2"/>
      <c r="E7" s="16"/>
    </row>
    <row r="8" spans="1:5" ht="12.75">
      <c r="A8" s="1"/>
      <c r="B8" s="1"/>
      <c r="C8" s="17"/>
      <c r="D8" s="2"/>
      <c r="E8" s="16"/>
    </row>
    <row r="9" spans="1:5" s="3" customFormat="1" ht="12.75">
      <c r="A9" s="4"/>
      <c r="B9" s="4" t="s">
        <v>17</v>
      </c>
      <c r="C9" s="16"/>
      <c r="D9" s="9"/>
      <c r="E9" s="6"/>
    </row>
    <row r="10" spans="2:4" s="3" customFormat="1" ht="12.75">
      <c r="B10" s="3" t="s">
        <v>13</v>
      </c>
      <c r="C10" s="16">
        <v>0</v>
      </c>
      <c r="D10" s="9"/>
    </row>
    <row r="11" spans="2:4" s="3" customFormat="1" ht="12.75">
      <c r="B11" s="3" t="s">
        <v>14</v>
      </c>
      <c r="C11" s="16">
        <v>0</v>
      </c>
      <c r="D11" s="9"/>
    </row>
    <row r="12" spans="2:4" s="3" customFormat="1" ht="12.75">
      <c r="B12" s="3" t="s">
        <v>10</v>
      </c>
      <c r="C12" s="16">
        <v>0</v>
      </c>
      <c r="D12" s="9"/>
    </row>
    <row r="13" spans="1:5" s="3" customFormat="1" ht="12.75">
      <c r="A13" s="4"/>
      <c r="B13" s="4" t="s">
        <v>2</v>
      </c>
      <c r="C13" s="17">
        <f>SUM(C10:C12)</f>
        <v>0</v>
      </c>
      <c r="D13" s="9"/>
      <c r="E13" s="4"/>
    </row>
    <row r="14" spans="1:5" s="3" customFormat="1" ht="12.75">
      <c r="A14" s="4"/>
      <c r="B14" s="4"/>
      <c r="C14" s="17"/>
      <c r="D14" s="9"/>
      <c r="E14" s="4"/>
    </row>
    <row r="15" spans="1:4" s="3" customFormat="1" ht="12.75">
      <c r="A15" s="4"/>
      <c r="B15" s="4" t="s">
        <v>18</v>
      </c>
      <c r="C15" s="16"/>
      <c r="D15" s="9"/>
    </row>
    <row r="16" spans="2:4" s="3" customFormat="1" ht="12.75">
      <c r="B16" s="3" t="s">
        <v>13</v>
      </c>
      <c r="C16" s="16">
        <v>0</v>
      </c>
      <c r="D16" s="9"/>
    </row>
    <row r="17" spans="2:4" s="3" customFormat="1" ht="12.75">
      <c r="B17" s="3" t="s">
        <v>14</v>
      </c>
      <c r="C17" s="16">
        <v>0</v>
      </c>
      <c r="D17" s="9"/>
    </row>
    <row r="18" spans="2:4" s="3" customFormat="1" ht="15" customHeight="1">
      <c r="B18" s="3" t="s">
        <v>10</v>
      </c>
      <c r="C18" s="16">
        <v>0</v>
      </c>
      <c r="D18" s="9"/>
    </row>
    <row r="19" spans="1:5" s="3" customFormat="1" ht="12.75">
      <c r="A19" s="4"/>
      <c r="B19" s="4" t="s">
        <v>60</v>
      </c>
      <c r="C19" s="17">
        <f>SUM(C16:C18)</f>
        <v>0</v>
      </c>
      <c r="D19" s="9"/>
      <c r="E19" s="4"/>
    </row>
    <row r="20" spans="1:5" s="3" customFormat="1" ht="12.75">
      <c r="A20" s="4"/>
      <c r="B20" s="4"/>
      <c r="C20" s="17"/>
      <c r="D20" s="9"/>
      <c r="E20" s="4"/>
    </row>
    <row r="21" spans="1:4" s="3" customFormat="1" ht="12.75">
      <c r="A21" s="4"/>
      <c r="B21" s="4" t="s">
        <v>61</v>
      </c>
      <c r="C21" s="16"/>
      <c r="D21" s="9"/>
    </row>
    <row r="22" spans="1:4" s="3" customFormat="1" ht="12.75">
      <c r="A22" s="4"/>
      <c r="B22" s="4" t="s">
        <v>62</v>
      </c>
      <c r="C22" s="17">
        <f>SUM(C23:C25)</f>
        <v>0</v>
      </c>
      <c r="D22" s="9"/>
    </row>
    <row r="23" spans="2:4" s="3" customFormat="1" ht="12.75">
      <c r="B23" s="7" t="s">
        <v>63</v>
      </c>
      <c r="C23" s="16">
        <v>0</v>
      </c>
      <c r="D23" s="9"/>
    </row>
    <row r="24" spans="2:4" s="3" customFormat="1" ht="12.75">
      <c r="B24" s="7" t="s">
        <v>64</v>
      </c>
      <c r="C24" s="16">
        <v>0</v>
      </c>
      <c r="D24" s="9"/>
    </row>
    <row r="25" spans="2:4" s="3" customFormat="1" ht="12.75">
      <c r="B25" s="3" t="s">
        <v>10</v>
      </c>
      <c r="C25" s="16">
        <v>0</v>
      </c>
      <c r="D25" s="9"/>
    </row>
    <row r="26" spans="1:4" s="3" customFormat="1" ht="12.75">
      <c r="A26" s="4"/>
      <c r="B26" s="4" t="s">
        <v>65</v>
      </c>
      <c r="C26" s="17">
        <f>SUM(C27:C31)</f>
        <v>13.879999999999999</v>
      </c>
      <c r="D26" s="9"/>
    </row>
    <row r="27" spans="1:5" s="3" customFormat="1" ht="12.75">
      <c r="A27" s="4"/>
      <c r="B27" s="27" t="s">
        <v>79</v>
      </c>
      <c r="C27" s="18">
        <f>(1148+1207)/1000</f>
        <v>2.355</v>
      </c>
      <c r="D27" s="40"/>
      <c r="E27" s="40"/>
    </row>
    <row r="28" spans="1:5" s="3" customFormat="1" ht="12.75">
      <c r="A28" s="4"/>
      <c r="B28" s="27" t="s">
        <v>80</v>
      </c>
      <c r="C28" s="18">
        <f>(1849+1882)/1000</f>
        <v>3.731</v>
      </c>
      <c r="D28" s="40"/>
      <c r="E28" s="40"/>
    </row>
    <row r="29" spans="1:5" s="3" customFormat="1" ht="12.75">
      <c r="A29" s="4"/>
      <c r="B29" s="27" t="s">
        <v>70</v>
      </c>
      <c r="C29" s="18">
        <f>(1781+1803)/1000</f>
        <v>3.584</v>
      </c>
      <c r="D29" s="41"/>
      <c r="E29" s="41"/>
    </row>
    <row r="30" spans="1:5" s="3" customFormat="1" ht="12.75">
      <c r="A30" s="4"/>
      <c r="B30" s="27" t="s">
        <v>81</v>
      </c>
      <c r="C30" s="18">
        <f>(584+594)/1000</f>
        <v>1.178</v>
      </c>
      <c r="D30" s="40"/>
      <c r="E30" s="40"/>
    </row>
    <row r="31" spans="2:5" s="3" customFormat="1" ht="12.75">
      <c r="B31" s="27" t="s">
        <v>82</v>
      </c>
      <c r="C31" s="18">
        <f>(1611+1421)/1000</f>
        <v>3.032</v>
      </c>
      <c r="D31" s="40"/>
      <c r="E31" s="40"/>
    </row>
    <row r="32" spans="1:5" s="3" customFormat="1" ht="12.75">
      <c r="A32" s="4"/>
      <c r="B32" s="4" t="s">
        <v>19</v>
      </c>
      <c r="C32" s="17">
        <f>C26+C22</f>
        <v>13.879999999999999</v>
      </c>
      <c r="E32" s="15"/>
    </row>
    <row r="33" spans="1:5" s="3" customFormat="1" ht="12.75">
      <c r="A33" s="4"/>
      <c r="B33" s="4"/>
      <c r="C33" s="17"/>
      <c r="E33" s="15"/>
    </row>
    <row r="34" spans="1:5" s="3" customFormat="1" ht="12.75">
      <c r="A34" s="4"/>
      <c r="B34" s="4" t="s">
        <v>21</v>
      </c>
      <c r="C34" s="17"/>
      <c r="E34" s="5"/>
    </row>
    <row r="35" spans="1:7" s="3" customFormat="1" ht="12.75">
      <c r="A35" s="4"/>
      <c r="B35" s="4" t="s">
        <v>66</v>
      </c>
      <c r="C35" s="17">
        <f>SUM(C36:C39)</f>
        <v>-37.89140978443836</v>
      </c>
      <c r="G35" s="5"/>
    </row>
    <row r="36" spans="1:8" s="3" customFormat="1" ht="12.75">
      <c r="A36" s="4"/>
      <c r="B36" s="31" t="s">
        <v>76</v>
      </c>
      <c r="C36" s="36">
        <f>2388.38254224657/1000+6203/1000-7088/1000</f>
        <v>1.5033825422465705</v>
      </c>
      <c r="E36" s="37"/>
      <c r="F36" s="37"/>
      <c r="G36" s="20"/>
      <c r="H36" s="38"/>
    </row>
    <row r="37" spans="1:7" s="3" customFormat="1" ht="12.75">
      <c r="A37" s="4"/>
      <c r="B37" s="31" t="s">
        <v>88</v>
      </c>
      <c r="C37" s="36">
        <f>6.95288471232877/1000+1059/1000-1122/1000-13.86/1000-41.56/1000</f>
        <v>-0.11146711528767136</v>
      </c>
      <c r="E37" s="37"/>
      <c r="F37" s="37"/>
      <c r="G37" s="20"/>
    </row>
    <row r="38" spans="1:7" s="3" customFormat="1" ht="12.75">
      <c r="A38" s="4"/>
      <c r="B38" s="31" t="s">
        <v>90</v>
      </c>
      <c r="C38" s="36">
        <f>326/1000-38513/1000</f>
        <v>-38.187</v>
      </c>
      <c r="E38" s="37"/>
      <c r="F38" s="37"/>
      <c r="G38" s="20"/>
    </row>
    <row r="39" spans="1:7" s="3" customFormat="1" ht="12.75">
      <c r="A39" s="4"/>
      <c r="B39" s="31" t="s">
        <v>89</v>
      </c>
      <c r="C39" s="36">
        <f>69.9147886027397/1000+400/1000-1542/1000-5.94/1000-0.47/1000-17.83/1000</f>
        <v>-1.0963252113972604</v>
      </c>
      <c r="E39" s="37"/>
      <c r="F39" s="37"/>
      <c r="G39" s="20"/>
    </row>
    <row r="40" spans="1:7" s="3" customFormat="1" ht="12.75">
      <c r="A40" s="4"/>
      <c r="B40" s="4" t="s">
        <v>67</v>
      </c>
      <c r="C40" s="17">
        <f>SUM(C41:C52)</f>
        <v>20.253610000000002</v>
      </c>
      <c r="E40" s="20"/>
      <c r="F40" s="37"/>
      <c r="G40" s="37"/>
    </row>
    <row r="41" spans="1:5" s="3" customFormat="1" ht="12.75">
      <c r="A41" s="4"/>
      <c r="B41" s="35" t="s">
        <v>92</v>
      </c>
      <c r="C41" s="36">
        <f>7365/1000+5822/1000+15/1000+0.83/1000+30/1000</f>
        <v>13.232830000000002</v>
      </c>
      <c r="E41" s="5"/>
    </row>
    <row r="42" spans="1:5" s="3" customFormat="1" ht="12.75">
      <c r="A42" s="4"/>
      <c r="B42" s="35" t="s">
        <v>71</v>
      </c>
      <c r="C42" s="36">
        <f>1326/1000+862/1000+5/1000+0.21/1000+11/1000</f>
        <v>2.2042100000000002</v>
      </c>
      <c r="E42" s="5"/>
    </row>
    <row r="43" spans="1:5" s="3" customFormat="1" ht="12.75">
      <c r="A43" s="4"/>
      <c r="B43" s="35" t="s">
        <v>83</v>
      </c>
      <c r="C43" s="36">
        <f>245/1000+50/1000</f>
        <v>0.295</v>
      </c>
      <c r="E43" s="5"/>
    </row>
    <row r="44" spans="1:5" s="3" customFormat="1" ht="12.75">
      <c r="A44" s="4"/>
      <c r="B44" s="35" t="s">
        <v>84</v>
      </c>
      <c r="C44" s="36">
        <f>468/1000+95/1000+6/1000+0.23/1000+12/1000</f>
        <v>0.58123</v>
      </c>
      <c r="E44" s="5"/>
    </row>
    <row r="45" spans="1:5" s="3" customFormat="1" ht="12.75">
      <c r="A45" s="4"/>
      <c r="B45" s="35" t="s">
        <v>73</v>
      </c>
      <c r="C45" s="36">
        <f>536/1000+410/1000+5/1000+0.17/1000+9/1000</f>
        <v>0.96017</v>
      </c>
      <c r="E45" s="5"/>
    </row>
    <row r="46" spans="1:5" s="3" customFormat="1" ht="12.75">
      <c r="A46" s="4"/>
      <c r="B46" s="35" t="s">
        <v>72</v>
      </c>
      <c r="C46" s="36">
        <f>1405/1000+723/1000+3/1000+0.17/1000+7/1000</f>
        <v>2.13817</v>
      </c>
      <c r="E46" s="5"/>
    </row>
    <row r="47" spans="1:5" s="3" customFormat="1" ht="12.75">
      <c r="A47" s="4"/>
      <c r="B47" s="35" t="s">
        <v>77</v>
      </c>
      <c r="C47" s="36">
        <f>123/1000+18/1000</f>
        <v>0.141</v>
      </c>
      <c r="E47" s="5"/>
    </row>
    <row r="48" spans="1:5" s="3" customFormat="1" ht="12.75">
      <c r="A48" s="4"/>
      <c r="B48" s="35" t="s">
        <v>85</v>
      </c>
      <c r="C48" s="36">
        <f>146/1000+155/1000</f>
        <v>0.301</v>
      </c>
      <c r="E48" s="5"/>
    </row>
    <row r="49" spans="1:5" s="3" customFormat="1" ht="12.75">
      <c r="A49" s="4"/>
      <c r="B49" s="32" t="s">
        <v>87</v>
      </c>
      <c r="C49" s="36">
        <f>57/1000+17/1000</f>
        <v>0.07400000000000001</v>
      </c>
      <c r="E49" s="5"/>
    </row>
    <row r="50" spans="1:5" s="3" customFormat="1" ht="12.75">
      <c r="A50" s="4"/>
      <c r="B50" s="32" t="s">
        <v>78</v>
      </c>
      <c r="C50" s="36">
        <f>58/1000+11/1000</f>
        <v>0.069</v>
      </c>
      <c r="E50" s="5"/>
    </row>
    <row r="51" spans="1:5" s="3" customFormat="1" ht="12.75">
      <c r="A51" s="4"/>
      <c r="B51" s="32" t="s">
        <v>86</v>
      </c>
      <c r="C51" s="36">
        <f>115/1000+113/1000</f>
        <v>0.228</v>
      </c>
      <c r="E51" s="5"/>
    </row>
    <row r="52" spans="1:5" s="3" customFormat="1" ht="12.75">
      <c r="A52" s="4"/>
      <c r="B52" s="32" t="s">
        <v>93</v>
      </c>
      <c r="C52" s="36">
        <f>29/1000</f>
        <v>0.029</v>
      </c>
      <c r="E52" s="5"/>
    </row>
    <row r="53" spans="1:5" s="3" customFormat="1" ht="12.75">
      <c r="A53" s="4"/>
      <c r="B53" s="33"/>
      <c r="C53" s="34"/>
      <c r="E53" s="5"/>
    </row>
    <row r="54" spans="1:5" s="3" customFormat="1" ht="12.75">
      <c r="A54" s="4"/>
      <c r="B54" s="4" t="s">
        <v>20</v>
      </c>
      <c r="C54" s="20">
        <f>C7+C13+C19+C32+C35+C40</f>
        <v>-3.757799784438358</v>
      </c>
      <c r="D54" s="5"/>
      <c r="E54" s="5"/>
    </row>
    <row r="55" spans="1:5" s="3" customFormat="1" ht="12.75">
      <c r="A55" s="4"/>
      <c r="B55" s="4" t="s">
        <v>59</v>
      </c>
      <c r="C55" s="20">
        <f>'סך התשלומים ששולמו בגין כל סוג'!C37</f>
        <v>111171.96887</v>
      </c>
      <c r="E55" s="10"/>
    </row>
    <row r="56" spans="1:5" s="3" customFormat="1" ht="12.75">
      <c r="A56" s="4"/>
      <c r="B56" s="4"/>
      <c r="C56" s="9"/>
      <c r="E56" s="9"/>
    </row>
    <row r="57" s="3" customFormat="1" ht="12.75"/>
    <row r="58" s="3" customFormat="1" ht="12.75">
      <c r="B58" s="7"/>
    </row>
    <row r="59" s="3" customFormat="1" ht="12.75">
      <c r="B59" s="7"/>
    </row>
    <row r="60" s="3" customFormat="1" ht="12.75">
      <c r="B60" s="29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29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29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29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29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29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29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29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29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29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29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29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29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29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29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29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29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29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29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29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29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29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29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29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29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29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29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29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29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29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29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29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29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8"/>
    </row>
    <row r="226" s="3" customFormat="1" ht="12.75">
      <c r="B226" s="7"/>
    </row>
    <row r="227" s="3" customFormat="1" ht="12.75">
      <c r="B227" s="7"/>
    </row>
    <row r="228" s="3" customFormat="1" ht="12.75">
      <c r="B228" s="29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8"/>
    </row>
    <row r="234" s="3" customFormat="1" ht="12.75">
      <c r="B234" s="7"/>
    </row>
    <row r="235" s="3" customFormat="1" ht="12.75">
      <c r="B235" s="7"/>
    </row>
    <row r="236" s="3" customFormat="1" ht="12.75">
      <c r="B236" s="29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8"/>
    </row>
    <row r="242" s="3" customFormat="1" ht="12.75">
      <c r="B242" s="7"/>
    </row>
    <row r="243" s="3" customFormat="1" ht="12.75">
      <c r="B243" s="7"/>
    </row>
    <row r="244" s="3" customFormat="1" ht="12.75">
      <c r="B244" s="29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8"/>
    </row>
    <row r="250" s="3" customFormat="1" ht="12.75">
      <c r="B250" s="7"/>
    </row>
    <row r="251" s="3" customFormat="1" ht="12.75">
      <c r="B251" s="7"/>
    </row>
    <row r="252" s="3" customFormat="1" ht="12.75">
      <c r="B252" s="29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8"/>
    </row>
    <row r="258" s="3" customFormat="1" ht="12.75">
      <c r="B258" s="7"/>
    </row>
    <row r="259" s="3" customFormat="1" ht="12.75">
      <c r="B259" s="7"/>
    </row>
    <row r="260" s="3" customFormat="1" ht="12.75">
      <c r="B260" s="29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8"/>
    </row>
    <row r="266" s="3" customFormat="1" ht="12.75">
      <c r="B266" s="7"/>
    </row>
    <row r="267" s="3" customFormat="1" ht="12.75">
      <c r="B267" s="7"/>
    </row>
    <row r="268" s="3" customFormat="1" ht="12.75">
      <c r="B268" s="29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8"/>
    </row>
    <row r="274" s="3" customFormat="1" ht="12.75">
      <c r="B274" s="7"/>
    </row>
    <row r="275" s="3" customFormat="1" ht="12.75">
      <c r="B275" s="7"/>
    </row>
    <row r="276" s="3" customFormat="1" ht="12.75">
      <c r="B276" s="29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8"/>
    </row>
    <row r="282" s="3" customFormat="1" ht="12.75">
      <c r="B282" s="7"/>
    </row>
    <row r="283" s="3" customFormat="1" ht="12.75">
      <c r="B283" s="7"/>
    </row>
    <row r="284" s="3" customFormat="1" ht="12.75">
      <c r="B284" s="29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8"/>
    </row>
    <row r="290" s="3" customFormat="1" ht="12.75">
      <c r="B290" s="7"/>
    </row>
    <row r="291" s="3" customFormat="1" ht="12.75">
      <c r="B291" s="7"/>
    </row>
    <row r="292" s="3" customFormat="1" ht="12.75">
      <c r="B292" s="29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8"/>
    </row>
    <row r="298" s="3" customFormat="1" ht="12.75">
      <c r="B298" s="7"/>
    </row>
    <row r="299" s="3" customFormat="1" ht="12.75">
      <c r="B299" s="7"/>
    </row>
    <row r="300" s="3" customFormat="1" ht="12.75">
      <c r="B300" s="29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8"/>
    </row>
    <row r="306" s="3" customFormat="1" ht="12.75">
      <c r="B306" s="7"/>
    </row>
    <row r="307" s="3" customFormat="1" ht="12.75">
      <c r="B307" s="7"/>
    </row>
    <row r="308" s="3" customFormat="1" ht="12.75">
      <c r="B308" s="29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8"/>
    </row>
    <row r="314" s="3" customFormat="1" ht="12.75">
      <c r="B314" s="7"/>
    </row>
    <row r="315" s="3" customFormat="1" ht="12.75">
      <c r="B315" s="7"/>
    </row>
    <row r="316" s="3" customFormat="1" ht="12.75">
      <c r="B316" s="29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8"/>
    </row>
    <row r="322" s="3" customFormat="1" ht="12.75">
      <c r="B322" s="7"/>
    </row>
    <row r="323" s="3" customFormat="1" ht="12.75">
      <c r="B323" s="7"/>
    </row>
    <row r="324" s="3" customFormat="1" ht="12.75">
      <c r="B324" s="29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8"/>
    </row>
    <row r="330" s="3" customFormat="1" ht="12.75">
      <c r="B330" s="7"/>
    </row>
    <row r="331" s="3" customFormat="1" ht="12.75">
      <c r="B331" s="7"/>
    </row>
    <row r="332" s="3" customFormat="1" ht="12.75">
      <c r="B332" s="29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8"/>
    </row>
    <row r="338" s="3" customFormat="1" ht="12.75">
      <c r="B338" s="7"/>
    </row>
    <row r="339" s="3" customFormat="1" ht="12.75">
      <c r="B339" s="7"/>
    </row>
    <row r="340" s="3" customFormat="1" ht="12.75">
      <c r="B340" s="29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8"/>
    </row>
    <row r="346" s="3" customFormat="1" ht="12.75">
      <c r="B346" s="7"/>
    </row>
    <row r="347" s="3" customFormat="1" ht="12.75">
      <c r="B347" s="7"/>
    </row>
    <row r="348" s="3" customFormat="1" ht="12.75">
      <c r="B348" s="29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8"/>
    </row>
    <row r="354" s="3" customFormat="1" ht="12.75">
      <c r="B354" s="7"/>
    </row>
    <row r="355" s="3" customFormat="1" ht="12.75">
      <c r="B355" s="7"/>
    </row>
    <row r="356" s="3" customFormat="1" ht="12.75">
      <c r="B356" s="29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2016-08-09T12:00:02Z</dcterms:modified>
  <cp:category/>
  <cp:version/>
  <cp:contentType/>
  <cp:contentStatus/>
</cp:coreProperties>
</file>